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lantar1\Documents\"/>
    </mc:Choice>
  </mc:AlternateContent>
  <xr:revisionPtr revIDLastSave="0" documentId="8_{12840A02-CF6D-4AF0-A649-2275AEE58CAA}" xr6:coauthVersionLast="45" xr6:coauthVersionMax="45" xr10:uidLastSave="{00000000-0000-0000-0000-000000000000}"/>
  <bookViews>
    <workbookView xWindow="4800" yWindow="1470" windowWidth="22515" windowHeight="12690" activeTab="1" xr2:uid="{00000000-000D-0000-FFFF-FFFF00000000}"/>
  </bookViews>
  <sheets>
    <sheet name="Specs" sheetId="1" r:id="rId1"/>
    <sheet name="Measured profi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4" i="2" l="1"/>
  <c r="I74" i="2" s="1"/>
  <c r="K67" i="2"/>
  <c r="J67" i="2"/>
  <c r="K66" i="2"/>
  <c r="J66" i="2"/>
  <c r="G62" i="2"/>
  <c r="I62" i="2" s="1"/>
  <c r="J62" i="2" s="1"/>
  <c r="G61" i="2"/>
  <c r="I61" i="2" s="1"/>
  <c r="J61" i="2" s="1"/>
  <c r="G60" i="2"/>
  <c r="I60" i="2" s="1"/>
  <c r="G59" i="2"/>
  <c r="I59" i="2" s="1"/>
  <c r="J59" i="2" s="1"/>
  <c r="G58" i="2"/>
  <c r="I58" i="2" s="1"/>
  <c r="J58" i="2" s="1"/>
  <c r="G57" i="2"/>
  <c r="I57" i="2" s="1"/>
  <c r="J57" i="2" s="1"/>
  <c r="G56" i="2"/>
  <c r="I56" i="2" s="1"/>
  <c r="G55" i="2"/>
  <c r="I55" i="2" s="1"/>
  <c r="J55" i="2" s="1"/>
  <c r="G54" i="2"/>
  <c r="I54" i="2" s="1"/>
  <c r="J54" i="2" s="1"/>
  <c r="G53" i="2"/>
  <c r="I53" i="2" s="1"/>
  <c r="J53" i="2" s="1"/>
  <c r="K48" i="2"/>
  <c r="J48" i="2"/>
  <c r="K47" i="2"/>
  <c r="J47" i="2"/>
  <c r="G43" i="2"/>
  <c r="I43" i="2" s="1"/>
  <c r="J43" i="2" s="1"/>
  <c r="G42" i="2"/>
  <c r="I42" i="2" s="1"/>
  <c r="J42" i="2" s="1"/>
  <c r="G41" i="2"/>
  <c r="I41" i="2" s="1"/>
  <c r="J41" i="2" s="1"/>
  <c r="G40" i="2"/>
  <c r="I40" i="2" s="1"/>
  <c r="G39" i="2"/>
  <c r="I39" i="2" s="1"/>
  <c r="J39" i="2" s="1"/>
  <c r="G38" i="2"/>
  <c r="I38" i="2" s="1"/>
  <c r="J38" i="2" s="1"/>
  <c r="G37" i="2"/>
  <c r="I37" i="2" s="1"/>
  <c r="G36" i="2"/>
  <c r="I36" i="2" s="1"/>
  <c r="J36" i="2" s="1"/>
  <c r="H67" i="2" l="1"/>
  <c r="J74" i="2"/>
  <c r="I29" i="2" s="1"/>
  <c r="H29" i="2"/>
  <c r="J37" i="2"/>
  <c r="G47" i="2"/>
  <c r="F47" i="2"/>
  <c r="G66" i="2"/>
  <c r="F66" i="2"/>
  <c r="J56" i="2"/>
  <c r="G67" i="2"/>
  <c r="F67" i="2"/>
  <c r="J60" i="2"/>
  <c r="I67" i="2" s="1"/>
  <c r="G48" i="2"/>
  <c r="F48" i="2"/>
  <c r="J40" i="2"/>
  <c r="H48" i="2" l="1"/>
  <c r="I48" i="2"/>
  <c r="I66" i="2"/>
  <c r="H66" i="2"/>
  <c r="I47" i="2"/>
  <c r="H47" i="2"/>
</calcChain>
</file>

<file path=xl/sharedStrings.xml><?xml version="1.0" encoding="utf-8"?>
<sst xmlns="http://schemas.openxmlformats.org/spreadsheetml/2006/main" count="167" uniqueCount="83">
  <si>
    <t>Tab No</t>
  </si>
  <si>
    <t>S-G Order</t>
  </si>
  <si>
    <t>Linout Dev %</t>
  </si>
  <si>
    <t>2D Dev %</t>
  </si>
  <si>
    <t>Type</t>
  </si>
  <si>
    <t>N/A</t>
  </si>
  <si>
    <t>Ellipticity</t>
  </si>
  <si>
    <t>&lt;5</t>
  </si>
  <si>
    <t>CPP Specifications for Floss</t>
  </si>
  <si>
    <t>Aperture (cm)</t>
  </si>
  <si>
    <t>36 x 36</t>
  </si>
  <si>
    <t>SG Ro (um)</t>
  </si>
  <si>
    <t>80 % Radius (um)</t>
  </si>
  <si>
    <t>90 % Radius (um)</t>
  </si>
  <si>
    <t>95 % Radius (um)</t>
  </si>
  <si>
    <t>Central Area (um)</t>
  </si>
  <si>
    <t>Smoothing (um)</t>
  </si>
  <si>
    <t>Focal length (m)</t>
  </si>
  <si>
    <t>X Tilt (deg)</t>
  </si>
  <si>
    <t>Y Tilt (deg)</t>
  </si>
  <si>
    <t>Wavelength</t>
  </si>
  <si>
    <t>1.0 Rev1 Outer Cone</t>
  </si>
  <si>
    <t>1.0 Rev1a Inner Cone</t>
  </si>
  <si>
    <t>593 x 343</t>
  </si>
  <si>
    <t>824 x 590</t>
  </si>
  <si>
    <t>882 x 631</t>
  </si>
  <si>
    <t xml:space="preserve"> Rev3 Inner Cone</t>
  </si>
  <si>
    <t xml:space="preserve"> Rev3 Outer Cone</t>
  </si>
  <si>
    <t>635 x367</t>
  </si>
  <si>
    <t>XRSA_400umCPP_112710_honopt</t>
  </si>
  <si>
    <t>212 x212</t>
  </si>
  <si>
    <t>Expected focal spot radius on NIF</t>
  </si>
  <si>
    <t>LLNL-TM-703520</t>
  </si>
  <si>
    <t>Fitted supergaussian powers for projected TAS spots for rod shots to TAS</t>
  </si>
  <si>
    <t>TAS images were acquired during a series of rod shots to TAS</t>
  </si>
  <si>
    <t>Images were analyzed with a standard spot-finding routine:</t>
  </si>
  <si>
    <t>Images were analyzed to find the spots and subtract background</t>
  </si>
  <si>
    <t>Images were rotated and scaled to provide images of the beam spots normal to the beam</t>
  </si>
  <si>
    <t>The beam-normal images were then processed to infer the major and minor radii and an effective supergaussian power</t>
  </si>
  <si>
    <t>The fit function:</t>
  </si>
  <si>
    <t>Radial SUPERGAUSSIAN</t>
  </si>
  <si>
    <t>z = c + m*exp[-0.5*SQRT(xx^2+yy^2)^power]</t>
  </si>
  <si>
    <t>xx = [COS*(x-xorigin)+SIN*(y-yorigin)] / Xsigma</t>
  </si>
  <si>
    <t>yy = [-SIN*(x-xorigin)+COS*(y-yorigin)] / Ysigma</t>
  </si>
  <si>
    <t>The radii are:</t>
  </si>
  <si>
    <t>X-radius = xx * (2 * ln2)^(1/power)</t>
  </si>
  <si>
    <t>Y-radius = yy * (2 * ln2)^(1/power)</t>
  </si>
  <si>
    <t>The results</t>
  </si>
  <si>
    <t>Cone</t>
  </si>
  <si>
    <t>Measured parameters</t>
  </si>
  <si>
    <t>Design parameters</t>
  </si>
  <si>
    <t>Shot used</t>
  </si>
  <si>
    <t>Power</t>
  </si>
  <si>
    <t>Major radius</t>
  </si>
  <si>
    <t>Minor radius</t>
  </si>
  <si>
    <t>Inner beams</t>
  </si>
  <si>
    <t>Rev3 Inner 2w</t>
  </si>
  <si>
    <t>N151022-002-006</t>
  </si>
  <si>
    <t>1.0 Rev1a Inner 2w</t>
  </si>
  <si>
    <t>Outer beams</t>
  </si>
  <si>
    <t>Rev3 Outer 2w</t>
  </si>
  <si>
    <t>Rev1 Outer 2w</t>
  </si>
  <si>
    <t>3.3 mm outer 2w</t>
  </si>
  <si>
    <t>outer</t>
  </si>
  <si>
    <t>?</t>
  </si>
  <si>
    <t>N190720-001-004</t>
  </si>
  <si>
    <t>The detailed analysis from NIF rod shot N151022-002-006</t>
  </si>
  <si>
    <t>Inner Beams</t>
  </si>
  <si>
    <t>Beam</t>
  </si>
  <si>
    <t>Radial Super-gaussian power</t>
  </si>
  <si>
    <t>Xsigma in rotated coords. (pixels)</t>
  </si>
  <si>
    <t>Ysigma in rotated coords. (pixels)</t>
  </si>
  <si>
    <t>CCW Rotation from X axis (rad)</t>
  </si>
  <si>
    <t>FWHM in rotated coords. (pixels)</t>
  </si>
  <si>
    <t>Cone angle</t>
  </si>
  <si>
    <t>CPP type</t>
  </si>
  <si>
    <t>Beam cone</t>
  </si>
  <si>
    <t>Avg major radius</t>
  </si>
  <si>
    <t>st dev</t>
  </si>
  <si>
    <t>Super-gaussian order</t>
  </si>
  <si>
    <t>Outer Beams</t>
  </si>
  <si>
    <t>Radial Supergaussian power</t>
  </si>
  <si>
    <t>The detailed analysis from NIF rod shot N190720-001-004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</si>
</sst>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5" fillId="2" borderId="1" xfId="0" quotePrefix="1" applyNumberFormat="1" applyFont="1" applyFill="1" applyBorder="1" applyAlignment="1">
      <alignment horizontal="center" wrapText="1"/>
    </xf>
    <xf numFmtId="0" fontId="0" fillId="2" borderId="1" xfId="0" quotePrefix="1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3" borderId="0" xfId="0" applyFont="1" applyFill="1"/>
    <xf numFmtId="164" fontId="1" fillId="0" borderId="1" xfId="0" applyNumberFormat="1" applyFont="1" applyBorder="1"/>
    <xf numFmtId="0" fontId="1" fillId="3" borderId="1" xfId="0" applyFont="1" applyFill="1" applyBorder="1"/>
    <xf numFmtId="0" fontId="13" fillId="4" borderId="0" xfId="0" applyFont="1" applyFill="1"/>
    <xf numFmtId="0" fontId="1" fillId="4" borderId="0" xfId="0" applyFont="1" applyFill="1"/>
    <xf numFmtId="0" fontId="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5" borderId="0" xfId="0" applyFont="1" applyFill="1"/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6" borderId="0" xfId="0" applyFont="1" applyFill="1"/>
    <xf numFmtId="0" fontId="1" fillId="7" borderId="0" xfId="0" applyFont="1" applyFill="1"/>
    <xf numFmtId="165" fontId="1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13"/>
  <sheetViews>
    <sheetView topLeftCell="D2" zoomScale="110" zoomScaleNormal="110" zoomScalePageLayoutView="110" workbookViewId="0">
      <selection activeCell="C19" sqref="C19"/>
    </sheetView>
  </sheetViews>
  <sheetFormatPr defaultColWidth="8.85546875" defaultRowHeight="12.75" x14ac:dyDescent="0.2"/>
  <cols>
    <col min="1" max="1" width="18.28515625" customWidth="1"/>
    <col min="2" max="2" width="7" style="4" bestFit="1" customWidth="1"/>
    <col min="3" max="3" width="35.42578125" style="4" customWidth="1"/>
    <col min="4" max="4" width="12.28515625" style="4" bestFit="1" customWidth="1"/>
    <col min="5" max="6" width="8.140625" style="4" bestFit="1" customWidth="1"/>
    <col min="7" max="7" width="9.42578125" style="4" hidden="1" customWidth="1"/>
    <col min="8" max="8" width="11.42578125" style="4" hidden="1" customWidth="1"/>
    <col min="9" max="9" width="19.7109375" style="4" bestFit="1" customWidth="1"/>
    <col min="10" max="12" width="16" style="4" bestFit="1" customWidth="1"/>
    <col min="13" max="13" width="11.85546875" style="4" bestFit="1" customWidth="1"/>
    <col min="14" max="14" width="8.85546875" style="4"/>
    <col min="15" max="15" width="15.7109375" style="4" bestFit="1" customWidth="1"/>
    <col min="16" max="16" width="14.28515625" style="4" bestFit="1" customWidth="1"/>
    <col min="17" max="17" width="8.42578125" style="4" bestFit="1" customWidth="1"/>
    <col min="18" max="18" width="8.42578125" style="4" customWidth="1"/>
    <col min="19" max="19" width="13.7109375" customWidth="1"/>
  </cols>
  <sheetData>
    <row r="2" spans="2:19" x14ac:dyDescent="0.2">
      <c r="B2" s="18" t="s">
        <v>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5"/>
    </row>
    <row r="3" spans="2:19" ht="38.25" x14ac:dyDescent="0.2">
      <c r="B3" s="2" t="s">
        <v>0</v>
      </c>
      <c r="C3" s="2" t="s">
        <v>4</v>
      </c>
      <c r="D3" s="2" t="s">
        <v>9</v>
      </c>
      <c r="E3" s="2" t="s">
        <v>18</v>
      </c>
      <c r="F3" s="2" t="s">
        <v>19</v>
      </c>
      <c r="G3" s="2" t="s">
        <v>1</v>
      </c>
      <c r="H3" s="2" t="s">
        <v>11</v>
      </c>
      <c r="I3" s="15" t="s">
        <v>31</v>
      </c>
      <c r="J3" s="2" t="s">
        <v>12</v>
      </c>
      <c r="K3" s="2" t="s">
        <v>13</v>
      </c>
      <c r="L3" s="2" t="s">
        <v>14</v>
      </c>
      <c r="M3" s="2" t="s">
        <v>2</v>
      </c>
      <c r="N3" s="2" t="s">
        <v>3</v>
      </c>
      <c r="O3" s="2" t="s">
        <v>15</v>
      </c>
      <c r="P3" s="2" t="s">
        <v>16</v>
      </c>
      <c r="Q3" s="3" t="s">
        <v>6</v>
      </c>
      <c r="R3" s="3" t="s">
        <v>17</v>
      </c>
      <c r="S3" s="3" t="s">
        <v>20</v>
      </c>
    </row>
    <row r="4" spans="2:19" s="1" customFormat="1" x14ac:dyDescent="0.2">
      <c r="B4" s="14">
        <v>8</v>
      </c>
      <c r="C4" s="3" t="s">
        <v>21</v>
      </c>
      <c r="D4" s="3" t="s">
        <v>10</v>
      </c>
      <c r="E4" s="3">
        <v>0</v>
      </c>
      <c r="F4" s="3">
        <v>0</v>
      </c>
      <c r="G4" s="3" t="s">
        <v>5</v>
      </c>
      <c r="H4" s="3" t="s">
        <v>5</v>
      </c>
      <c r="I4" s="6" t="s">
        <v>23</v>
      </c>
      <c r="J4" s="3">
        <v>604</v>
      </c>
      <c r="K4" s="3">
        <v>682</v>
      </c>
      <c r="L4" s="3">
        <v>747</v>
      </c>
      <c r="M4" s="3" t="s">
        <v>7</v>
      </c>
      <c r="N4" s="3" t="s">
        <v>7</v>
      </c>
      <c r="O4" s="3">
        <v>600</v>
      </c>
      <c r="P4" s="3">
        <v>100</v>
      </c>
      <c r="Q4" s="11">
        <v>0.55000000000000004</v>
      </c>
      <c r="R4" s="3">
        <v>7.7</v>
      </c>
      <c r="S4" s="3">
        <v>351</v>
      </c>
    </row>
    <row r="5" spans="2:19" s="1" customFormat="1" x14ac:dyDescent="0.2">
      <c r="B5" s="14">
        <v>12</v>
      </c>
      <c r="C5" s="3" t="s">
        <v>22</v>
      </c>
      <c r="D5" s="3" t="s">
        <v>10</v>
      </c>
      <c r="E5" s="3">
        <v>0</v>
      </c>
      <c r="F5" s="3">
        <v>0</v>
      </c>
      <c r="G5" s="3" t="s">
        <v>5</v>
      </c>
      <c r="H5" s="3" t="s">
        <v>5</v>
      </c>
      <c r="I5" s="6" t="s">
        <v>24</v>
      </c>
      <c r="J5" s="3">
        <v>779</v>
      </c>
      <c r="K5" s="3">
        <v>850</v>
      </c>
      <c r="L5" s="3">
        <v>904</v>
      </c>
      <c r="M5" s="3" t="s">
        <v>7</v>
      </c>
      <c r="N5" s="3" t="s">
        <v>7</v>
      </c>
      <c r="O5" s="3">
        <v>900</v>
      </c>
      <c r="P5" s="3">
        <v>100</v>
      </c>
      <c r="Q5" s="11">
        <v>0.69</v>
      </c>
      <c r="R5" s="3">
        <v>7.7</v>
      </c>
      <c r="S5" s="3">
        <v>351</v>
      </c>
    </row>
    <row r="6" spans="2:19" s="1" customFormat="1" x14ac:dyDescent="0.2">
      <c r="B6" s="13">
        <v>16</v>
      </c>
      <c r="C6" s="7" t="s">
        <v>26</v>
      </c>
      <c r="D6" s="7" t="s">
        <v>10</v>
      </c>
      <c r="E6" s="7">
        <v>0</v>
      </c>
      <c r="F6" s="7">
        <v>0</v>
      </c>
      <c r="G6" s="7" t="s">
        <v>5</v>
      </c>
      <c r="H6" s="7" t="s">
        <v>5</v>
      </c>
      <c r="I6" s="8" t="s">
        <v>25</v>
      </c>
      <c r="J6" s="7">
        <v>818</v>
      </c>
      <c r="K6" s="7">
        <v>886</v>
      </c>
      <c r="L6" s="7">
        <v>936</v>
      </c>
      <c r="M6" s="7" t="s">
        <v>7</v>
      </c>
      <c r="N6" s="7" t="s">
        <v>7</v>
      </c>
      <c r="O6" s="7">
        <v>900</v>
      </c>
      <c r="P6" s="7">
        <v>100</v>
      </c>
      <c r="Q6" s="12">
        <v>0.7</v>
      </c>
      <c r="R6" s="7">
        <v>7.7</v>
      </c>
      <c r="S6" s="7">
        <v>351</v>
      </c>
    </row>
    <row r="7" spans="2:19" s="1" customFormat="1" x14ac:dyDescent="0.2">
      <c r="B7" s="13">
        <v>17</v>
      </c>
      <c r="C7" s="7" t="s">
        <v>27</v>
      </c>
      <c r="D7" s="7" t="s">
        <v>10</v>
      </c>
      <c r="E7" s="7">
        <v>0</v>
      </c>
      <c r="F7" s="7">
        <v>0</v>
      </c>
      <c r="G7" s="7" t="s">
        <v>5</v>
      </c>
      <c r="H7" s="7" t="s">
        <v>5</v>
      </c>
      <c r="I7" s="8" t="s">
        <v>28</v>
      </c>
      <c r="J7" s="7">
        <v>615</v>
      </c>
      <c r="K7" s="7">
        <v>692</v>
      </c>
      <c r="L7" s="7">
        <v>754</v>
      </c>
      <c r="M7" s="7" t="s">
        <v>7</v>
      </c>
      <c r="N7" s="7" t="s">
        <v>7</v>
      </c>
      <c r="O7" s="7">
        <v>650</v>
      </c>
      <c r="P7" s="7">
        <v>100</v>
      </c>
      <c r="Q7" s="12">
        <v>0.57999999999999996</v>
      </c>
      <c r="R7" s="7">
        <v>7.7</v>
      </c>
      <c r="S7" s="7">
        <v>351</v>
      </c>
    </row>
    <row r="8" spans="2:19" s="1" customFormat="1" x14ac:dyDescent="0.2">
      <c r="B8" s="13">
        <v>18</v>
      </c>
      <c r="C8" s="15" t="s">
        <v>29</v>
      </c>
      <c r="D8" s="15" t="s">
        <v>10</v>
      </c>
      <c r="E8" s="15">
        <v>0</v>
      </c>
      <c r="F8" s="15">
        <v>0</v>
      </c>
      <c r="G8" s="15" t="s">
        <v>5</v>
      </c>
      <c r="H8" s="15" t="s">
        <v>5</v>
      </c>
      <c r="I8" s="15" t="s">
        <v>30</v>
      </c>
      <c r="J8" s="15">
        <v>170</v>
      </c>
      <c r="K8" s="15">
        <v>189</v>
      </c>
      <c r="L8" s="15">
        <v>206</v>
      </c>
      <c r="M8" s="15" t="s">
        <v>7</v>
      </c>
      <c r="N8" s="15" t="s">
        <v>7</v>
      </c>
      <c r="O8" s="15">
        <v>200</v>
      </c>
      <c r="P8" s="15">
        <v>100</v>
      </c>
      <c r="Q8" s="16">
        <v>1</v>
      </c>
      <c r="R8" s="15">
        <v>7.7</v>
      </c>
      <c r="S8" s="15">
        <v>351</v>
      </c>
    </row>
    <row r="9" spans="2:19" s="1" customFormat="1" x14ac:dyDescent="0.2">
      <c r="B9" s="9"/>
      <c r="C9" s="10"/>
      <c r="D9" s="10"/>
      <c r="E9" s="10"/>
      <c r="F9" s="10"/>
      <c r="G9" s="10"/>
      <c r="H9" s="10"/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</row>
    <row r="13" spans="2:19" ht="25.5" x14ac:dyDescent="0.35">
      <c r="C13" s="17" t="s">
        <v>32</v>
      </c>
    </row>
  </sheetData>
  <mergeCells count="1">
    <mergeCell ref="B2:Q2"/>
  </mergeCells>
  <phoneticPr fontId="3" type="noConversion"/>
  <pageMargins left="0.33" right="0.4" top="1" bottom="1" header="0.5" footer="0.5"/>
  <pageSetup scale="5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4BD1-D60A-460B-8E54-324CE006C675}">
  <dimension ref="A1:V74"/>
  <sheetViews>
    <sheetView tabSelected="1" workbookViewId="0">
      <selection sqref="A1:XFD1048576"/>
    </sheetView>
  </sheetViews>
  <sheetFormatPr defaultColWidth="10" defaultRowHeight="15" x14ac:dyDescent="0.25"/>
  <cols>
    <col min="1" max="16384" width="10" style="20"/>
  </cols>
  <sheetData>
    <row r="1" spans="1:5" ht="15.75" x14ac:dyDescent="0.25">
      <c r="A1" s="19" t="s">
        <v>33</v>
      </c>
    </row>
    <row r="2" spans="1:5" x14ac:dyDescent="0.25">
      <c r="A2" s="21"/>
    </row>
    <row r="3" spans="1:5" x14ac:dyDescent="0.25">
      <c r="A3" s="21"/>
      <c r="B3" s="20" t="s">
        <v>34</v>
      </c>
    </row>
    <row r="4" spans="1:5" x14ac:dyDescent="0.25">
      <c r="A4" s="21"/>
    </row>
    <row r="5" spans="1:5" x14ac:dyDescent="0.25">
      <c r="A5" s="21"/>
      <c r="B5" s="20" t="s">
        <v>35</v>
      </c>
    </row>
    <row r="6" spans="1:5" x14ac:dyDescent="0.25">
      <c r="A6" s="21"/>
      <c r="C6" s="20" t="s">
        <v>36</v>
      </c>
    </row>
    <row r="7" spans="1:5" x14ac:dyDescent="0.25">
      <c r="A7" s="21"/>
      <c r="C7" s="20" t="s">
        <v>37</v>
      </c>
    </row>
    <row r="8" spans="1:5" x14ac:dyDescent="0.25">
      <c r="A8" s="21"/>
    </row>
    <row r="9" spans="1:5" x14ac:dyDescent="0.25">
      <c r="A9" s="21"/>
      <c r="B9" s="20" t="s">
        <v>38</v>
      </c>
    </row>
    <row r="10" spans="1:5" x14ac:dyDescent="0.25">
      <c r="C10" s="20" t="s">
        <v>39</v>
      </c>
      <c r="E10" s="22" t="s">
        <v>40</v>
      </c>
    </row>
    <row r="11" spans="1:5" x14ac:dyDescent="0.25">
      <c r="E11" s="20" t="s">
        <v>41</v>
      </c>
    </row>
    <row r="13" spans="1:5" x14ac:dyDescent="0.25">
      <c r="E13" s="23" t="s">
        <v>42</v>
      </c>
    </row>
    <row r="14" spans="1:5" x14ac:dyDescent="0.25">
      <c r="E14" s="23" t="s">
        <v>43</v>
      </c>
    </row>
    <row r="16" spans="1:5" x14ac:dyDescent="0.25">
      <c r="C16" s="20" t="s">
        <v>44</v>
      </c>
      <c r="E16" s="20" t="s">
        <v>45</v>
      </c>
    </row>
    <row r="17" spans="1:13" x14ac:dyDescent="0.25">
      <c r="E17" s="20" t="s">
        <v>46</v>
      </c>
    </row>
    <row r="20" spans="1:13" ht="15.75" x14ac:dyDescent="0.25">
      <c r="A20" s="19" t="s">
        <v>47</v>
      </c>
    </row>
    <row r="21" spans="1:13" ht="15.75" x14ac:dyDescent="0.25">
      <c r="A21" s="19"/>
      <c r="F21" s="24" t="s">
        <v>48</v>
      </c>
      <c r="G21" s="25" t="s">
        <v>49</v>
      </c>
      <c r="H21" s="25"/>
      <c r="I21" s="25"/>
      <c r="J21" s="25" t="s">
        <v>50</v>
      </c>
      <c r="K21" s="25"/>
      <c r="M21" s="20" t="s">
        <v>51</v>
      </c>
    </row>
    <row r="22" spans="1:13" ht="30" x14ac:dyDescent="0.25">
      <c r="A22" s="19"/>
      <c r="G22" s="24" t="s">
        <v>52</v>
      </c>
      <c r="H22" s="24" t="s">
        <v>53</v>
      </c>
      <c r="I22" s="24" t="s">
        <v>54</v>
      </c>
      <c r="J22" s="24" t="s">
        <v>53</v>
      </c>
      <c r="K22" s="24" t="s">
        <v>54</v>
      </c>
    </row>
    <row r="23" spans="1:13" ht="15.75" x14ac:dyDescent="0.25">
      <c r="A23" s="19"/>
      <c r="B23" s="20" t="s">
        <v>55</v>
      </c>
      <c r="D23" s="20" t="s">
        <v>56</v>
      </c>
      <c r="F23" s="26">
        <v>23</v>
      </c>
      <c r="G23" s="26">
        <v>7.6</v>
      </c>
      <c r="H23" s="26">
        <v>0.89</v>
      </c>
      <c r="I23" s="26">
        <v>0.66</v>
      </c>
      <c r="J23" s="26">
        <v>0.88</v>
      </c>
      <c r="K23" s="26">
        <v>0.63</v>
      </c>
      <c r="M23" s="20" t="s">
        <v>57</v>
      </c>
    </row>
    <row r="24" spans="1:13" ht="15.75" x14ac:dyDescent="0.25">
      <c r="A24" s="19"/>
      <c r="D24" s="20" t="s">
        <v>58</v>
      </c>
      <c r="F24" s="26">
        <v>30</v>
      </c>
      <c r="G24" s="26">
        <v>8</v>
      </c>
      <c r="H24" s="26">
        <v>0.86</v>
      </c>
      <c r="I24" s="26">
        <v>0.61</v>
      </c>
      <c r="J24" s="27">
        <v>0.82399999999999995</v>
      </c>
      <c r="K24" s="26">
        <v>0.59</v>
      </c>
      <c r="M24" s="20" t="s">
        <v>57</v>
      </c>
    </row>
    <row r="25" spans="1:13" ht="15.75" x14ac:dyDescent="0.25">
      <c r="A25" s="19"/>
    </row>
    <row r="26" spans="1:13" ht="15.75" x14ac:dyDescent="0.25">
      <c r="A26" s="19"/>
      <c r="B26" s="20" t="s">
        <v>59</v>
      </c>
      <c r="D26" s="20" t="s">
        <v>60</v>
      </c>
      <c r="F26" s="26">
        <v>44</v>
      </c>
      <c r="G26" s="26">
        <v>4.8</v>
      </c>
      <c r="H26" s="26">
        <v>0.64</v>
      </c>
      <c r="I26" s="26">
        <v>0.37</v>
      </c>
      <c r="J26" s="27">
        <v>0.63500000000000001</v>
      </c>
      <c r="K26" s="26">
        <v>0.37</v>
      </c>
      <c r="M26" s="20" t="s">
        <v>57</v>
      </c>
    </row>
    <row r="27" spans="1:13" ht="15.75" x14ac:dyDescent="0.25">
      <c r="A27" s="19"/>
      <c r="D27" s="20" t="s">
        <v>61</v>
      </c>
      <c r="F27" s="26">
        <v>50</v>
      </c>
      <c r="G27" s="26">
        <v>4.5</v>
      </c>
      <c r="H27" s="26">
        <v>0.62</v>
      </c>
      <c r="I27" s="26">
        <v>0.36</v>
      </c>
      <c r="J27" s="26">
        <v>0.59</v>
      </c>
      <c r="K27" s="26">
        <v>0.34</v>
      </c>
      <c r="M27" s="20" t="s">
        <v>57</v>
      </c>
    </row>
    <row r="28" spans="1:13" ht="15.75" x14ac:dyDescent="0.25">
      <c r="A28" s="19"/>
    </row>
    <row r="29" spans="1:13" ht="15.75" x14ac:dyDescent="0.25">
      <c r="A29" s="19"/>
      <c r="D29" s="28" t="s">
        <v>62</v>
      </c>
      <c r="F29" s="26" t="s">
        <v>63</v>
      </c>
      <c r="G29" s="26">
        <v>13.1</v>
      </c>
      <c r="H29" s="29">
        <f>I74</f>
        <v>1.6149696457846743</v>
      </c>
      <c r="I29" s="29">
        <f>J74</f>
        <v>1.1187499222195509</v>
      </c>
      <c r="J29" s="30" t="s">
        <v>64</v>
      </c>
      <c r="K29" s="30" t="s">
        <v>64</v>
      </c>
      <c r="M29" s="20" t="s">
        <v>65</v>
      </c>
    </row>
    <row r="30" spans="1:13" ht="15.75" x14ac:dyDescent="0.25">
      <c r="A30" s="19"/>
    </row>
    <row r="31" spans="1:13" ht="15.75" x14ac:dyDescent="0.25">
      <c r="A31" s="19"/>
    </row>
    <row r="32" spans="1:13" ht="15.75" customHeight="1" x14ac:dyDescent="0.25">
      <c r="A32" s="19"/>
    </row>
    <row r="33" spans="1:22" ht="15.75" x14ac:dyDescent="0.25">
      <c r="A33" s="19" t="s">
        <v>66</v>
      </c>
    </row>
    <row r="34" spans="1:22" x14ac:dyDescent="0.25">
      <c r="B34" s="31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22" s="33" customFormat="1" ht="60" x14ac:dyDescent="0.25">
      <c r="B35" s="34" t="s">
        <v>68</v>
      </c>
      <c r="C35" s="24" t="s">
        <v>69</v>
      </c>
      <c r="D35" s="24" t="s">
        <v>70</v>
      </c>
      <c r="E35" s="24" t="s">
        <v>71</v>
      </c>
      <c r="F35" s="24" t="s">
        <v>72</v>
      </c>
      <c r="G35" s="24" t="s">
        <v>73</v>
      </c>
      <c r="H35" s="24"/>
      <c r="I35" s="24" t="s">
        <v>53</v>
      </c>
      <c r="J35" s="24" t="s">
        <v>54</v>
      </c>
      <c r="K35" s="24"/>
      <c r="L35" s="24" t="s">
        <v>74</v>
      </c>
      <c r="M35" s="24" t="s">
        <v>75</v>
      </c>
      <c r="S35" s="20"/>
      <c r="T35" s="20"/>
      <c r="U35" s="20"/>
      <c r="V35" s="20"/>
    </row>
    <row r="36" spans="1:22" x14ac:dyDescent="0.25">
      <c r="B36" s="35">
        <v>166</v>
      </c>
      <c r="C36" s="36">
        <v>9.23</v>
      </c>
      <c r="D36" s="37">
        <v>192.5</v>
      </c>
      <c r="E36" s="35">
        <v>133.80000000000001</v>
      </c>
      <c r="F36" s="35">
        <v>0.13500000000000001</v>
      </c>
      <c r="G36" s="37">
        <f>(2*LOG(2,EXP(1)))^(1/C36)*D36*2</f>
        <v>398.86844928218324</v>
      </c>
      <c r="H36" s="37"/>
      <c r="I36" s="38">
        <f>G36*0.0044/2</f>
        <v>0.87751058842080321</v>
      </c>
      <c r="J36" s="38">
        <f>I36*E36/D36</f>
        <v>0.60992684015949861</v>
      </c>
      <c r="K36" s="37"/>
      <c r="L36" s="39">
        <v>30</v>
      </c>
      <c r="M36" s="40" t="s">
        <v>58</v>
      </c>
      <c r="S36" s="33"/>
      <c r="T36" s="33"/>
      <c r="U36" s="33"/>
      <c r="V36" s="33"/>
    </row>
    <row r="37" spans="1:22" x14ac:dyDescent="0.25">
      <c r="B37" s="35">
        <v>245</v>
      </c>
      <c r="C37" s="36">
        <v>8.0299999999999994</v>
      </c>
      <c r="D37" s="37">
        <v>193.7</v>
      </c>
      <c r="E37" s="35">
        <v>148.5</v>
      </c>
      <c r="F37" s="35">
        <v>0.23400000000000001</v>
      </c>
      <c r="G37" s="37">
        <f t="shared" ref="G37:G42" si="0">(2*LOG(2,EXP(1)))^(1/C37)*D37*2</f>
        <v>403.48305657064725</v>
      </c>
      <c r="H37" s="37"/>
      <c r="I37" s="38">
        <f>G37*0.0044/2</f>
        <v>0.88766272445542405</v>
      </c>
      <c r="J37" s="38">
        <f>I37*E37/D37</f>
        <v>0.68052614652364729</v>
      </c>
      <c r="K37" s="37"/>
      <c r="L37" s="39">
        <v>23</v>
      </c>
      <c r="M37" s="32" t="s">
        <v>56</v>
      </c>
    </row>
    <row r="38" spans="1:22" x14ac:dyDescent="0.25">
      <c r="B38" s="35">
        <v>246</v>
      </c>
      <c r="C38" s="36">
        <v>6.78</v>
      </c>
      <c r="D38" s="37">
        <v>190.2</v>
      </c>
      <c r="E38" s="35">
        <v>136.6</v>
      </c>
      <c r="F38" s="35">
        <v>0.20799999999999999</v>
      </c>
      <c r="G38" s="37">
        <f t="shared" si="0"/>
        <v>399.17482355871715</v>
      </c>
      <c r="H38" s="37"/>
      <c r="I38" s="38">
        <f t="shared" ref="I38:I43" si="1">G38*0.0044/2</f>
        <v>0.87818461182917773</v>
      </c>
      <c r="J38" s="38">
        <f t="shared" ref="J38:J43" si="2">I38*E38/D38</f>
        <v>0.63070461606659134</v>
      </c>
      <c r="K38" s="37"/>
      <c r="L38" s="39">
        <v>23</v>
      </c>
      <c r="M38" s="32" t="s">
        <v>56</v>
      </c>
    </row>
    <row r="39" spans="1:22" x14ac:dyDescent="0.25">
      <c r="B39" s="35">
        <v>248</v>
      </c>
      <c r="C39" s="36">
        <v>7.3049999999999997</v>
      </c>
      <c r="D39" s="37">
        <v>193.8</v>
      </c>
      <c r="E39" s="35">
        <v>142.6</v>
      </c>
      <c r="F39" s="35">
        <v>0.30299999999999999</v>
      </c>
      <c r="G39" s="37">
        <f t="shared" si="0"/>
        <v>405.32437534187113</v>
      </c>
      <c r="H39" s="37"/>
      <c r="I39" s="38">
        <f t="shared" si="1"/>
        <v>0.89171362575211655</v>
      </c>
      <c r="J39" s="38">
        <f t="shared" si="2"/>
        <v>0.65613190419118583</v>
      </c>
      <c r="K39" s="37"/>
      <c r="L39" s="39">
        <v>23</v>
      </c>
      <c r="M39" s="32" t="s">
        <v>56</v>
      </c>
    </row>
    <row r="40" spans="1:22" x14ac:dyDescent="0.25">
      <c r="B40" s="35">
        <v>361</v>
      </c>
      <c r="C40" s="36">
        <v>7.82</v>
      </c>
      <c r="D40" s="37">
        <v>188</v>
      </c>
      <c r="E40" s="35">
        <v>127.7</v>
      </c>
      <c r="F40" s="35">
        <v>-6.7000000000000004E-2</v>
      </c>
      <c r="G40" s="37">
        <f t="shared" si="0"/>
        <v>392.03778691796686</v>
      </c>
      <c r="H40" s="37"/>
      <c r="I40" s="38">
        <f t="shared" si="1"/>
        <v>0.86248313121952713</v>
      </c>
      <c r="J40" s="38">
        <f t="shared" si="2"/>
        <v>0.58584625455709372</v>
      </c>
      <c r="K40" s="37"/>
      <c r="L40" s="39">
        <v>30</v>
      </c>
      <c r="M40" s="40" t="s">
        <v>58</v>
      </c>
    </row>
    <row r="41" spans="1:22" x14ac:dyDescent="0.25">
      <c r="B41" s="35">
        <v>362</v>
      </c>
      <c r="C41" s="36">
        <v>8.11</v>
      </c>
      <c r="D41" s="37">
        <v>186.9</v>
      </c>
      <c r="E41" s="35">
        <v>136.1</v>
      </c>
      <c r="F41" s="35">
        <v>-8.8999999999999996E-2</v>
      </c>
      <c r="G41" s="37">
        <f t="shared" si="0"/>
        <v>389.16226466983704</v>
      </c>
      <c r="H41" s="37"/>
      <c r="I41" s="38">
        <f t="shared" si="1"/>
        <v>0.85615698227364156</v>
      </c>
      <c r="J41" s="38">
        <f t="shared" si="2"/>
        <v>0.62345085761071484</v>
      </c>
      <c r="K41" s="37"/>
      <c r="L41" s="39">
        <v>30</v>
      </c>
      <c r="M41" s="40" t="s">
        <v>58</v>
      </c>
    </row>
    <row r="42" spans="1:22" x14ac:dyDescent="0.25">
      <c r="B42" s="35">
        <v>363</v>
      </c>
      <c r="C42" s="36">
        <v>7.13</v>
      </c>
      <c r="D42" s="37">
        <v>183.5</v>
      </c>
      <c r="E42" s="35">
        <v>125.7</v>
      </c>
      <c r="F42" s="35">
        <v>-0.188</v>
      </c>
      <c r="G42" s="37">
        <f t="shared" si="0"/>
        <v>384.20378607108927</v>
      </c>
      <c r="H42" s="37"/>
      <c r="I42" s="38">
        <f t="shared" si="1"/>
        <v>0.84524832935639649</v>
      </c>
      <c r="J42" s="38">
        <f t="shared" si="2"/>
        <v>0.57900662125394564</v>
      </c>
      <c r="K42" s="37"/>
      <c r="L42" s="39">
        <v>30</v>
      </c>
      <c r="M42" s="40" t="s">
        <v>58</v>
      </c>
    </row>
    <row r="43" spans="1:22" x14ac:dyDescent="0.25">
      <c r="B43" s="35">
        <v>364</v>
      </c>
      <c r="C43" s="36">
        <v>7.94</v>
      </c>
      <c r="D43" s="37">
        <v>185.5</v>
      </c>
      <c r="E43" s="35">
        <v>137.69999999999999</v>
      </c>
      <c r="F43" s="35">
        <v>-0.112</v>
      </c>
      <c r="G43" s="37">
        <f>(2*LOG(2,EXP(1)))^(1/C43)*D43*2</f>
        <v>386.58040449703509</v>
      </c>
      <c r="H43" s="37"/>
      <c r="I43" s="38">
        <f t="shared" si="1"/>
        <v>0.85047688989347725</v>
      </c>
      <c r="J43" s="38">
        <f t="shared" si="2"/>
        <v>0.63132435438453804</v>
      </c>
      <c r="K43" s="37"/>
      <c r="L43" s="39">
        <v>30</v>
      </c>
      <c r="M43" s="40" t="s">
        <v>58</v>
      </c>
    </row>
    <row r="44" spans="1:22" x14ac:dyDescent="0.25">
      <c r="B44" s="35"/>
      <c r="C44" s="35"/>
      <c r="E44" s="35"/>
      <c r="F44" s="35"/>
      <c r="G44" s="35"/>
      <c r="H44" s="35"/>
      <c r="I44" s="35"/>
      <c r="J44" s="35"/>
      <c r="K44" s="35"/>
      <c r="L44" s="35"/>
    </row>
    <row r="45" spans="1:22" x14ac:dyDescent="0.25">
      <c r="B45" s="35"/>
      <c r="C45" s="35"/>
      <c r="E45" s="35"/>
      <c r="F45" s="35"/>
      <c r="G45" s="35"/>
      <c r="H45" s="35"/>
      <c r="I45" s="35"/>
      <c r="J45" s="35"/>
      <c r="K45" s="35"/>
      <c r="L45" s="35"/>
    </row>
    <row r="46" spans="1:22" ht="45" x14ac:dyDescent="0.25">
      <c r="B46" s="35"/>
      <c r="C46" s="24" t="s">
        <v>76</v>
      </c>
      <c r="D46" s="24" t="s">
        <v>75</v>
      </c>
      <c r="E46" s="35"/>
      <c r="F46" s="24" t="s">
        <v>77</v>
      </c>
      <c r="G46" s="24" t="s">
        <v>78</v>
      </c>
      <c r="H46" s="24" t="s">
        <v>54</v>
      </c>
      <c r="I46" s="24" t="s">
        <v>78</v>
      </c>
      <c r="J46" s="24" t="s">
        <v>79</v>
      </c>
      <c r="K46" s="24" t="s">
        <v>78</v>
      </c>
      <c r="L46" s="24"/>
    </row>
    <row r="47" spans="1:22" x14ac:dyDescent="0.25">
      <c r="C47" s="35">
        <v>23</v>
      </c>
      <c r="D47" s="32" t="s">
        <v>56</v>
      </c>
      <c r="E47" s="35"/>
      <c r="F47" s="41">
        <f>AVERAGE(I37:I39)</f>
        <v>0.88585365401223948</v>
      </c>
      <c r="G47" s="41">
        <f>STDEV(I37:I39)</f>
        <v>6.9435658226210534E-3</v>
      </c>
      <c r="H47" s="41">
        <f>AVERAGE(J37:J39)</f>
        <v>0.65578755559380808</v>
      </c>
      <c r="I47" s="41">
        <f>STDEV(J37:J39)</f>
        <v>2.4912550175327803E-2</v>
      </c>
      <c r="J47" s="42">
        <f>AVERAGE(C37:C39)</f>
        <v>7.3716666666666661</v>
      </c>
      <c r="K47" s="42">
        <f>STDEV(C37:C39)</f>
        <v>0.6276610019216845</v>
      </c>
    </row>
    <row r="48" spans="1:22" x14ac:dyDescent="0.25">
      <c r="C48" s="35">
        <v>30</v>
      </c>
      <c r="D48" s="40" t="s">
        <v>58</v>
      </c>
      <c r="E48" s="35"/>
      <c r="F48" s="41">
        <f>AVERAGE(I40:I43,I36)</f>
        <v>0.85837518423276915</v>
      </c>
      <c r="G48" s="41">
        <f>STDEV(I40:I43,I36)</f>
        <v>1.2476545137099873E-2</v>
      </c>
      <c r="H48" s="41">
        <f>AVERAGE(J40:J43,J36)</f>
        <v>0.60591098559315815</v>
      </c>
      <c r="I48" s="41">
        <f>STDEV(J40:J43,J36)</f>
        <v>2.2891328946042233E-2</v>
      </c>
      <c r="J48" s="42">
        <f>AVERAGE(C40:C43,C36)</f>
        <v>8.0460000000000012</v>
      </c>
      <c r="K48" s="42">
        <f>STDEV(C40:C43,C36)</f>
        <v>0.75949325210958929</v>
      </c>
    </row>
    <row r="49" spans="2:22" x14ac:dyDescent="0.25">
      <c r="B49" s="35"/>
      <c r="C49" s="35"/>
      <c r="L49" s="35"/>
    </row>
    <row r="50" spans="2:22" x14ac:dyDescent="0.25">
      <c r="E50" s="35"/>
      <c r="F50" s="35"/>
      <c r="G50" s="35"/>
      <c r="H50" s="35"/>
      <c r="I50" s="35"/>
      <c r="J50" s="35"/>
      <c r="L50" s="42"/>
    </row>
    <row r="51" spans="2:22" x14ac:dyDescent="0.25">
      <c r="B51" s="31" t="s">
        <v>80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2:22" s="33" customFormat="1" ht="60" x14ac:dyDescent="0.25">
      <c r="B52" s="34" t="s">
        <v>68</v>
      </c>
      <c r="C52" s="24" t="s">
        <v>81</v>
      </c>
      <c r="D52" s="24" t="s">
        <v>70</v>
      </c>
      <c r="E52" s="24" t="s">
        <v>71</v>
      </c>
      <c r="F52" s="24" t="s">
        <v>72</v>
      </c>
      <c r="G52" s="24" t="s">
        <v>73</v>
      </c>
      <c r="H52" s="24"/>
      <c r="I52" s="24" t="s">
        <v>53</v>
      </c>
      <c r="J52" s="24" t="s">
        <v>54</v>
      </c>
      <c r="K52" s="24"/>
      <c r="L52" s="24" t="s">
        <v>74</v>
      </c>
      <c r="M52" s="24" t="s">
        <v>75</v>
      </c>
      <c r="P52" s="43"/>
      <c r="S52" s="20"/>
      <c r="T52" s="20"/>
      <c r="U52" s="20"/>
      <c r="V52" s="20"/>
    </row>
    <row r="53" spans="2:22" x14ac:dyDescent="0.25">
      <c r="B53" s="35">
        <v>111</v>
      </c>
      <c r="C53" s="36">
        <v>4.43</v>
      </c>
      <c r="D53" s="35">
        <v>131.6</v>
      </c>
      <c r="E53" s="37">
        <v>73.2</v>
      </c>
      <c r="F53" s="35">
        <v>-5.1999999999999998E-2</v>
      </c>
      <c r="G53" s="37">
        <f>(2*LOG(2,EXP(1)))^(1/C53)*D53*2</f>
        <v>283.33970195353737</v>
      </c>
      <c r="H53" s="37"/>
      <c r="I53" s="38">
        <f>G53*0.0044/2</f>
        <v>0.62334734429778227</v>
      </c>
      <c r="J53" s="38">
        <f>I53*E53/D53</f>
        <v>0.34672511856077254</v>
      </c>
      <c r="K53" s="37"/>
      <c r="L53" s="39">
        <v>50</v>
      </c>
      <c r="M53" s="44" t="s">
        <v>61</v>
      </c>
      <c r="S53" s="33"/>
      <c r="T53" s="33"/>
      <c r="U53" s="33"/>
      <c r="V53" s="33"/>
    </row>
    <row r="54" spans="2:22" x14ac:dyDescent="0.25">
      <c r="B54" s="35">
        <v>113</v>
      </c>
      <c r="C54" s="36">
        <v>5.08</v>
      </c>
      <c r="D54" s="35">
        <v>139.5</v>
      </c>
      <c r="E54" s="37">
        <v>82.8</v>
      </c>
      <c r="F54" s="35">
        <v>-6.2E-2</v>
      </c>
      <c r="G54" s="37">
        <f t="shared" ref="G54:G62" si="3">(2*LOG(2,EXP(1)))^(1/C54)*D54*2</f>
        <v>297.52845411444702</v>
      </c>
      <c r="H54" s="37"/>
      <c r="I54" s="38">
        <f t="shared" ref="I54:I55" si="4">G54*0.0044/2</f>
        <v>0.65456259905178349</v>
      </c>
      <c r="J54" s="38">
        <f t="shared" ref="J54:J55" si="5">I54*E54/D54</f>
        <v>0.38851457492105862</v>
      </c>
      <c r="K54" s="37"/>
      <c r="L54" s="39">
        <v>50</v>
      </c>
      <c r="M54" s="44" t="s">
        <v>61</v>
      </c>
    </row>
    <row r="55" spans="2:22" x14ac:dyDescent="0.25">
      <c r="B55" s="35">
        <v>114</v>
      </c>
      <c r="C55" s="36">
        <v>4.32</v>
      </c>
      <c r="D55" s="35">
        <v>127.3</v>
      </c>
      <c r="E55" s="37">
        <v>67</v>
      </c>
      <c r="F55" s="35">
        <v>-0.104</v>
      </c>
      <c r="G55" s="37">
        <f t="shared" si="3"/>
        <v>274.59669800752545</v>
      </c>
      <c r="H55" s="37"/>
      <c r="I55" s="38">
        <f t="shared" si="4"/>
        <v>0.60411273561655598</v>
      </c>
      <c r="J55" s="38">
        <f t="shared" si="5"/>
        <v>0.31795407137713472</v>
      </c>
      <c r="K55" s="37"/>
      <c r="L55" s="39">
        <v>50</v>
      </c>
      <c r="M55" s="44" t="s">
        <v>61</v>
      </c>
    </row>
    <row r="56" spans="2:22" x14ac:dyDescent="0.25">
      <c r="B56" s="35">
        <v>255</v>
      </c>
      <c r="C56" s="36">
        <v>4.4400000000000004</v>
      </c>
      <c r="D56" s="35">
        <v>132.19999999999999</v>
      </c>
      <c r="E56" s="37">
        <v>79.5</v>
      </c>
      <c r="F56" s="35">
        <v>4.9000000000000002E-2</v>
      </c>
      <c r="G56" s="37">
        <f t="shared" si="3"/>
        <v>284.58426122749103</v>
      </c>
      <c r="H56" s="37"/>
      <c r="I56" s="38">
        <f>G56*0.0044/2</f>
        <v>0.62608537470048031</v>
      </c>
      <c r="J56" s="38">
        <f>I56*E56/D56</f>
        <v>0.37650368599612849</v>
      </c>
      <c r="K56" s="37"/>
      <c r="L56" s="39">
        <v>44</v>
      </c>
      <c r="M56" s="45" t="s">
        <v>60</v>
      </c>
    </row>
    <row r="57" spans="2:22" x14ac:dyDescent="0.25">
      <c r="B57" s="35">
        <v>256</v>
      </c>
      <c r="C57" s="36">
        <v>5</v>
      </c>
      <c r="D57" s="35">
        <v>137.9</v>
      </c>
      <c r="E57" s="37">
        <v>77.599999999999994</v>
      </c>
      <c r="F57" s="35">
        <v>8.4000000000000005E-2</v>
      </c>
      <c r="G57" s="37">
        <f t="shared" si="3"/>
        <v>294.41867453150138</v>
      </c>
      <c r="H57" s="37"/>
      <c r="I57" s="38">
        <f t="shared" ref="I57:I62" si="6">G57*0.0044/2</f>
        <v>0.64772108396930306</v>
      </c>
      <c r="J57" s="38">
        <f t="shared" ref="J57:J62" si="7">I57*E57/D57</f>
        <v>0.3644898920668449</v>
      </c>
      <c r="K57" s="37"/>
      <c r="L57" s="39">
        <v>44</v>
      </c>
      <c r="M57" s="45" t="s">
        <v>60</v>
      </c>
    </row>
    <row r="58" spans="2:22" x14ac:dyDescent="0.25">
      <c r="B58" s="35">
        <v>257</v>
      </c>
      <c r="C58" s="36">
        <v>4.6500000000000004</v>
      </c>
      <c r="D58" s="35">
        <v>132.4</v>
      </c>
      <c r="E58" s="37">
        <v>82.2</v>
      </c>
      <c r="F58" s="35">
        <v>9.0999999999999998E-2</v>
      </c>
      <c r="G58" s="37">
        <f t="shared" si="3"/>
        <v>284.06945011952467</v>
      </c>
      <c r="H58" s="37"/>
      <c r="I58" s="38">
        <f t="shared" si="6"/>
        <v>0.62495279026295436</v>
      </c>
      <c r="J58" s="38">
        <f t="shared" si="7"/>
        <v>0.38799939093364688</v>
      </c>
      <c r="K58" s="37"/>
      <c r="L58" s="39">
        <v>44</v>
      </c>
      <c r="M58" s="45" t="s">
        <v>60</v>
      </c>
    </row>
    <row r="59" spans="2:22" x14ac:dyDescent="0.25">
      <c r="B59" s="35">
        <v>258</v>
      </c>
      <c r="C59" s="36">
        <v>5.08</v>
      </c>
      <c r="D59" s="35">
        <v>138.6</v>
      </c>
      <c r="E59" s="37">
        <v>76.8</v>
      </c>
      <c r="F59" s="35">
        <v>0.125</v>
      </c>
      <c r="G59" s="37">
        <f t="shared" si="3"/>
        <v>295.60891570080537</v>
      </c>
      <c r="H59" s="37"/>
      <c r="I59" s="38">
        <f t="shared" si="6"/>
        <v>0.6503396145417718</v>
      </c>
      <c r="J59" s="38">
        <f t="shared" si="7"/>
        <v>0.36036134485431509</v>
      </c>
      <c r="K59" s="37"/>
      <c r="L59" s="39">
        <v>44</v>
      </c>
      <c r="M59" s="45" t="s">
        <v>60</v>
      </c>
    </row>
    <row r="60" spans="2:22" x14ac:dyDescent="0.25">
      <c r="B60" s="35">
        <v>341</v>
      </c>
      <c r="C60" s="36">
        <v>3.69</v>
      </c>
      <c r="D60" s="35">
        <v>119.8</v>
      </c>
      <c r="E60" s="37">
        <v>64.099999999999994</v>
      </c>
      <c r="F60" s="35">
        <v>-8.1000000000000003E-2</v>
      </c>
      <c r="G60" s="37">
        <f t="shared" si="3"/>
        <v>261.77612032337237</v>
      </c>
      <c r="H60" s="37"/>
      <c r="I60" s="38">
        <f t="shared" si="6"/>
        <v>0.57590746471141929</v>
      </c>
      <c r="J60" s="38">
        <f t="shared" si="7"/>
        <v>0.30814414430719511</v>
      </c>
      <c r="K60" s="37"/>
      <c r="L60" s="39">
        <v>50</v>
      </c>
      <c r="M60" s="44" t="s">
        <v>61</v>
      </c>
    </row>
    <row r="61" spans="2:22" x14ac:dyDescent="0.25">
      <c r="B61" s="35">
        <v>342</v>
      </c>
      <c r="C61" s="36">
        <v>4.8099999999999996</v>
      </c>
      <c r="D61" s="35">
        <v>134.69999999999999</v>
      </c>
      <c r="E61" s="37">
        <v>77.400000000000006</v>
      </c>
      <c r="F61" s="35">
        <v>-7.6999999999999999E-2</v>
      </c>
      <c r="G61" s="37">
        <f t="shared" si="3"/>
        <v>288.32969351395826</v>
      </c>
      <c r="H61" s="37"/>
      <c r="I61" s="38">
        <f t="shared" si="6"/>
        <v>0.63432532573070821</v>
      </c>
      <c r="J61" s="38">
        <f t="shared" si="7"/>
        <v>0.36448983082076336</v>
      </c>
      <c r="K61" s="37"/>
      <c r="L61" s="39">
        <v>50</v>
      </c>
      <c r="M61" s="44" t="s">
        <v>61</v>
      </c>
    </row>
    <row r="62" spans="2:22" x14ac:dyDescent="0.25">
      <c r="B62" s="35">
        <v>344</v>
      </c>
      <c r="C62" s="36">
        <v>4.78</v>
      </c>
      <c r="D62" s="35">
        <v>132.1</v>
      </c>
      <c r="E62" s="37">
        <v>76.599999999999994</v>
      </c>
      <c r="F62" s="35">
        <v>-4.2000000000000003E-2</v>
      </c>
      <c r="G62" s="37">
        <f t="shared" si="3"/>
        <v>282.88484855696055</v>
      </c>
      <c r="H62" s="37"/>
      <c r="I62" s="38">
        <f t="shared" si="6"/>
        <v>0.62234666682531325</v>
      </c>
      <c r="J62" s="38">
        <f t="shared" si="7"/>
        <v>0.36087626554745644</v>
      </c>
      <c r="K62" s="37"/>
      <c r="L62" s="39">
        <v>50</v>
      </c>
      <c r="M62" s="44" t="s">
        <v>61</v>
      </c>
    </row>
    <row r="63" spans="2:22" x14ac:dyDescent="0.25">
      <c r="B63" s="35"/>
      <c r="C63" s="35"/>
      <c r="D63" s="35"/>
      <c r="E63" s="35"/>
      <c r="F63" s="35"/>
      <c r="G63" s="35"/>
      <c r="H63" s="35"/>
      <c r="I63" s="38"/>
      <c r="J63" s="38"/>
      <c r="K63" s="35"/>
      <c r="L63" s="35"/>
    </row>
    <row r="64" spans="2:22" x14ac:dyDescent="0.25">
      <c r="B64" s="35"/>
      <c r="C64" s="35"/>
      <c r="D64" s="35"/>
      <c r="E64" s="35"/>
      <c r="F64" s="35"/>
      <c r="G64" s="35"/>
      <c r="H64" s="35"/>
      <c r="I64" s="38"/>
      <c r="J64" s="38"/>
      <c r="K64" s="35"/>
      <c r="L64" s="35"/>
    </row>
    <row r="65" spans="1:14" ht="45" x14ac:dyDescent="0.25">
      <c r="B65" s="35"/>
      <c r="C65" s="24" t="s">
        <v>76</v>
      </c>
      <c r="D65" s="24" t="s">
        <v>75</v>
      </c>
      <c r="E65" s="35"/>
      <c r="F65" s="24" t="s">
        <v>77</v>
      </c>
      <c r="G65" s="24" t="s">
        <v>78</v>
      </c>
      <c r="H65" s="24" t="s">
        <v>54</v>
      </c>
      <c r="I65" s="24" t="s">
        <v>78</v>
      </c>
      <c r="J65" s="24" t="s">
        <v>79</v>
      </c>
      <c r="K65" s="24" t="s">
        <v>78</v>
      </c>
      <c r="L65" s="35"/>
    </row>
    <row r="66" spans="1:14" x14ac:dyDescent="0.25">
      <c r="B66" s="35"/>
      <c r="C66" s="35">
        <v>44</v>
      </c>
      <c r="D66" s="45" t="s">
        <v>60</v>
      </c>
      <c r="E66" s="35"/>
      <c r="F66" s="41">
        <f>AVERAGE(I56:I59)</f>
        <v>0.63727471586862738</v>
      </c>
      <c r="G66" s="41">
        <f>STDEV(I56:I59)</f>
        <v>1.3624113307456949E-2</v>
      </c>
      <c r="H66" s="41">
        <f>AVERAGE(J56:J59)</f>
        <v>0.37233857846273383</v>
      </c>
      <c r="I66" s="41">
        <f>STDEV(J56:J59)</f>
        <v>1.248552723577041E-2</v>
      </c>
      <c r="J66" s="46">
        <f>AVERAGE(C56:C59)</f>
        <v>4.7925000000000004</v>
      </c>
      <c r="K66" s="46">
        <f>STDEV(C56:C59)</f>
        <v>0.30015273889582711</v>
      </c>
      <c r="L66" s="35"/>
    </row>
    <row r="67" spans="1:14" x14ac:dyDescent="0.25">
      <c r="B67" s="35"/>
      <c r="C67" s="35">
        <v>50</v>
      </c>
      <c r="D67" s="44" t="s">
        <v>61</v>
      </c>
      <c r="E67" s="35"/>
      <c r="F67" s="41">
        <f>AVERAGE(I60:I62,I53:I55)</f>
        <v>0.6191003560389271</v>
      </c>
      <c r="G67" s="41">
        <f>STDEV(I60:I62,I53:I55)</f>
        <v>2.6863359625207608E-2</v>
      </c>
      <c r="H67" s="41">
        <f>AVERAGE(J54:J57)</f>
        <v>0.36186555609029164</v>
      </c>
      <c r="I67" s="41">
        <f>STDEV(J60:J62,J53:J55)</f>
        <v>3.0238174431903193E-2</v>
      </c>
      <c r="J67" s="46">
        <f>AVERAGE(C60:C62,C53:C55)</f>
        <v>4.5183333333333335</v>
      </c>
      <c r="K67" s="46">
        <f>STDEV(C60:C62,C53:C55)</f>
        <v>0.49036381051895195</v>
      </c>
      <c r="L67" s="35"/>
    </row>
    <row r="68" spans="1:14" x14ac:dyDescent="0.25">
      <c r="B68" s="35"/>
      <c r="C68" s="35"/>
      <c r="D68" s="35"/>
      <c r="E68" s="35"/>
      <c r="F68" s="35"/>
      <c r="G68" s="35"/>
      <c r="H68" s="35"/>
      <c r="I68" s="38"/>
      <c r="J68" s="38"/>
      <c r="K68" s="35"/>
      <c r="L68" s="35"/>
    </row>
    <row r="69" spans="1:14" x14ac:dyDescent="0.25">
      <c r="B69" s="35"/>
      <c r="C69" s="35"/>
      <c r="D69" s="35"/>
      <c r="E69" s="35"/>
      <c r="F69" s="35"/>
      <c r="G69" s="35"/>
      <c r="H69" s="35"/>
      <c r="I69" s="38"/>
      <c r="J69" s="38"/>
      <c r="K69" s="35"/>
      <c r="L69" s="35"/>
    </row>
    <row r="71" spans="1:14" ht="15.75" x14ac:dyDescent="0.25">
      <c r="A71" s="19" t="s">
        <v>82</v>
      </c>
    </row>
    <row r="73" spans="1:14" ht="60" x14ac:dyDescent="0.25">
      <c r="B73" s="34" t="s">
        <v>68</v>
      </c>
      <c r="C73" s="24" t="s">
        <v>81</v>
      </c>
      <c r="D73" s="24" t="s">
        <v>70</v>
      </c>
      <c r="E73" s="24" t="s">
        <v>71</v>
      </c>
      <c r="F73" s="24" t="s">
        <v>72</v>
      </c>
      <c r="G73" s="24" t="s">
        <v>73</v>
      </c>
      <c r="H73" s="24"/>
      <c r="I73" s="24" t="s">
        <v>53</v>
      </c>
      <c r="J73" s="24" t="s">
        <v>54</v>
      </c>
      <c r="K73" s="24"/>
      <c r="L73" s="24" t="s">
        <v>74</v>
      </c>
      <c r="M73" s="24" t="s">
        <v>75</v>
      </c>
      <c r="N73" s="33"/>
    </row>
    <row r="74" spans="1:14" x14ac:dyDescent="0.25">
      <c r="B74" s="35">
        <v>461</v>
      </c>
      <c r="C74" s="37">
        <v>13.1</v>
      </c>
      <c r="D74" s="35">
        <v>358</v>
      </c>
      <c r="E74" s="37">
        <v>248</v>
      </c>
      <c r="F74" s="35">
        <v>0.91800000000000004</v>
      </c>
      <c r="G74" s="37">
        <f>(2*LOG(2,EXP(1)))^(1/C74)*D74*2</f>
        <v>734.07711172030645</v>
      </c>
      <c r="H74" s="37"/>
      <c r="I74" s="38">
        <f>G74*0.0044/2</f>
        <v>1.6149696457846743</v>
      </c>
      <c r="J74" s="38">
        <f>I74*E74/D74</f>
        <v>1.1187499222195509</v>
      </c>
      <c r="K74" s="37"/>
      <c r="L74" s="39">
        <v>50</v>
      </c>
      <c r="M74" s="44" t="s">
        <v>62</v>
      </c>
    </row>
  </sheetData>
  <mergeCells count="2">
    <mergeCell ref="G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</vt:lpstr>
      <vt:lpstr>Measured profiles</vt:lpstr>
    </vt:vector>
  </TitlesOfParts>
  <Company>LLNL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menapace1</dc:creator>
  <cp:lastModifiedBy>Kalantar, Dan</cp:lastModifiedBy>
  <cp:lastPrinted>2008-06-26T23:09:57Z</cp:lastPrinted>
  <dcterms:created xsi:type="dcterms:W3CDTF">2004-06-25T22:48:39Z</dcterms:created>
  <dcterms:modified xsi:type="dcterms:W3CDTF">2020-10-15T19:44:16Z</dcterms:modified>
</cp:coreProperties>
</file>